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20" windowWidth="15000" windowHeight="10995" firstSheet="3" activeTab="3"/>
  </bookViews>
  <sheets>
    <sheet name="Parameter" sheetId="1" state="hidden" r:id="rId1"/>
    <sheet name="Pflegegeld" sheetId="2" state="hidden" r:id="rId2"/>
    <sheet name="Einkommen" sheetId="3" state="hidden" r:id="rId3"/>
    <sheet name="Eingabeblatt" sheetId="4" r:id="rId4"/>
  </sheets>
  <definedNames>
    <definedName name="_xlfn.IFERROR" hidden="1">#NAME?</definedName>
  </definedNames>
  <calcPr fullCalcOnLoad="1"/>
</workbook>
</file>

<file path=xl/comments4.xml><?xml version="1.0" encoding="utf-8"?>
<comments xmlns="http://schemas.openxmlformats.org/spreadsheetml/2006/main">
  <authors>
    <author>U0298190</author>
  </authors>
  <commentList>
    <comment ref="A10" authorId="0">
      <text>
        <r>
          <rPr>
            <sz val="8"/>
            <rFont val="Tahoma"/>
            <family val="2"/>
          </rPr>
          <t xml:space="preserve">Geben Sie hier jenen Betrag ein, den der Nutzer/die Nutzerin tatsächlich monatlich an Pflegegeld erhält. Die genaue Höhe entnehmen Sie bitte dem Bank-Kontoauszug.
§ 1 Abs 8: Unter Befugten iSd Bestimmung sind Mobile Dienste (Sozialsprengel) zu verstehen. Explizit nicht gewollt ist, dass Aufwendungen für private Unterstützungsleistungen berücksichtigt werden (fehlende Nachweisbarkeit).
</t>
        </r>
      </text>
    </comment>
    <comment ref="A14" authorId="0">
      <text>
        <r>
          <rPr>
            <sz val="8"/>
            <rFont val="Tahoma"/>
            <family val="2"/>
          </rPr>
          <t xml:space="preserve">Geben Sie hier die Summe all jener Beträge ein, die dem Nutzer/der Nutzerin tatsächlich monatlich an Einkommen zufließen. 
Dazu zählen etwa selbständiges und unselbständiges Erwerbseinkommen, Pensionen, Arbeitslosenunterstützung, Unterhalt, Mietzins-, Wohnbeihilfe, Mieteinnahmen und Leibrenten sowie tatsächlich erhaltene Alimente. 
Nicht realisierte oder nicht zur Verfügung stehende Einkommensteile können außer Betracht gelassen werden, wie Steuern, Sozialversicherungsbeiträge, exekutierte Einkommenstitel, Werbungskosten (zur Erzielung des Einkommens notwendige Auslagen) und echte Aufwandsentschädigungen. Nicht zum Einkommen gezählt werden etwa die Familienbeihilfe und das Kinderbetreuungsgeld. 
Der 13. und 14. Monatsbezug bleiben bei der Berechnung des monatlichen Nettoneinkommens außer Ansatz. 
BezieherInnen einer Ausgleichzulage oder einer Grundsicherungsleistung müssen keine Selbstbehalte aus dem eigenen Einkommen bezahlen. 
</t>
        </r>
      </text>
    </comment>
    <comment ref="A15" authorId="0">
      <text>
        <r>
          <rPr>
            <sz val="8"/>
            <rFont val="Tahoma"/>
            <family val="2"/>
          </rPr>
          <t>Geben Sie hier die Anzahl aller Personen ein, deren Unterhaltsanspruch der/die NutzerIn erfüllt. Dabei ist es unerheblich, wie der/die NutzerIn seiner Unterhaltspflicht nachkommt, ob er Unterhalt in Geld bezahlt oder die Unterhaltsberechtigten in seinem Haushalt wohnen und versorgt werden.</t>
        </r>
        <r>
          <rPr>
            <b/>
            <sz val="8"/>
            <rFont val="Tahoma"/>
            <family val="2"/>
          </rPr>
          <t xml:space="preserve">
</t>
        </r>
        <r>
          <rPr>
            <sz val="8"/>
            <rFont val="Tahoma"/>
            <family val="2"/>
          </rPr>
          <t>Bei Verdienst beider Ehepartner kann der Ehepartner als Unterhaltsberechtigter angeführt werden, wenn dessen Einkommen die Geringfügigkeitsgrenze (§ 5 Abs. 2 ASVG) nicht übersteigt.</t>
        </r>
      </text>
    </comment>
  </commentList>
</comments>
</file>

<file path=xl/sharedStrings.xml><?xml version="1.0" encoding="utf-8"?>
<sst xmlns="http://schemas.openxmlformats.org/spreadsheetml/2006/main" count="67" uniqueCount="53">
  <si>
    <t>Stunden pro Monat</t>
  </si>
  <si>
    <t>pro Stunde</t>
  </si>
  <si>
    <t>Pflegegeldrest</t>
  </si>
  <si>
    <t>Pflegegeldstufe 1</t>
  </si>
  <si>
    <t>Pflegegeldstufe 2</t>
  </si>
  <si>
    <t>Pflegegeldstufe 3</t>
  </si>
  <si>
    <t>Pflegegeldstufe 4</t>
  </si>
  <si>
    <t>Pflegegeldstufe 5</t>
  </si>
  <si>
    <t>Pflegegeldstufe 6</t>
  </si>
  <si>
    <t>Pflegegeldstufe 7</t>
  </si>
  <si>
    <t>Anzahl der Unterhaltsberechtigten</t>
  </si>
  <si>
    <t>EINKOMMEN</t>
  </si>
  <si>
    <t>Alleinstehend ohne Unterhaltsverpflichtung</t>
  </si>
  <si>
    <t>1. Unterhaltsberechtigter</t>
  </si>
  <si>
    <t>2. Unterhaltsberechtigter</t>
  </si>
  <si>
    <t>3. Unterhaltsberechtigter</t>
  </si>
  <si>
    <t>4. Unterhaltsberechtigter</t>
  </si>
  <si>
    <t>5. Unterhaltsberechtigter</t>
  </si>
  <si>
    <t>Akt:</t>
  </si>
  <si>
    <t>Name:</t>
  </si>
  <si>
    <t>Stunden pro Monat:</t>
  </si>
  <si>
    <t>Stunden pro Woche:</t>
  </si>
  <si>
    <t xml:space="preserve">mtl. Nettoeinkommen </t>
  </si>
  <si>
    <t>Auszahlungsbetrag Pflegegeld</t>
  </si>
  <si>
    <t>Anmerkung:B14=ASVGRichtsatz+100</t>
  </si>
  <si>
    <t>1) aus Pflegegeld</t>
  </si>
  <si>
    <t>2) aus eigenem Einkommen</t>
  </si>
  <si>
    <t>Antrag vom:</t>
  </si>
  <si>
    <t>Akt</t>
  </si>
  <si>
    <t>GZ</t>
  </si>
  <si>
    <t>Person</t>
  </si>
  <si>
    <t>Geb.Datum</t>
  </si>
  <si>
    <t>OZ</t>
  </si>
  <si>
    <t>Mandant</t>
  </si>
  <si>
    <t>SBA</t>
  </si>
  <si>
    <t>Anmerkungen</t>
  </si>
  <si>
    <t xml:space="preserve">Kostenbeitragsrechner für Sozialpsychiatrische Einzelbegleitung/Case-Management </t>
  </si>
  <si>
    <t>KOSTENBEITRAG DES MENSCHEN MIT BEHINDERUNG</t>
  </si>
  <si>
    <t>Kostenbeitrag pro Stunde</t>
  </si>
  <si>
    <r>
      <rPr>
        <b/>
        <sz val="12"/>
        <color indexed="10"/>
        <rFont val="Arial"/>
        <family val="2"/>
      </rPr>
      <t xml:space="preserve">Gesamtkostenbeitrag pro Stunde </t>
    </r>
    <r>
      <rPr>
        <sz val="12"/>
        <color indexed="10"/>
        <rFont val="Arial"/>
        <family val="2"/>
      </rPr>
      <t>(Netto)</t>
    </r>
  </si>
  <si>
    <t>Kostenbeitrag</t>
  </si>
  <si>
    <t>KB pro Monat</t>
  </si>
  <si>
    <r>
      <rPr>
        <b/>
        <sz val="10"/>
        <rFont val="Arial"/>
        <family val="2"/>
      </rPr>
      <t>KB pro Monat</t>
    </r>
    <r>
      <rPr>
        <sz val="10"/>
        <rFont val="Arial"/>
        <family val="2"/>
      </rPr>
      <t>, damit Existenzminimum +100 gegeben:</t>
    </r>
  </si>
  <si>
    <r>
      <rPr>
        <b/>
        <sz val="14"/>
        <color indexed="10"/>
        <rFont val="Arial"/>
        <family val="2"/>
      </rPr>
      <t>Gesamtkostenbeitrag pro Stunde</t>
    </r>
    <r>
      <rPr>
        <sz val="14"/>
        <color indexed="10"/>
        <rFont val="Arial"/>
        <family val="2"/>
      </rPr>
      <t xml:space="preserve"> (Netto)</t>
    </r>
  </si>
  <si>
    <t>Bei Überschreitung von monatlich 32 Stunden und wöchentlich 7,39 Stunden:</t>
  </si>
  <si>
    <t>monatlicher Kostenbeitrag</t>
  </si>
  <si>
    <t>KB pro Monat damit nicht über 10% des Einkommens:</t>
  </si>
  <si>
    <r>
      <t>KB pro Stunde</t>
    </r>
    <r>
      <rPr>
        <sz val="10"/>
        <rFont val="Arial"/>
        <family val="2"/>
      </rPr>
      <t>, damit Existenzminimum +100 und max. 10% des Einkommens gegeben:</t>
    </r>
  </si>
  <si>
    <t>KB pro Stunde gerundet</t>
  </si>
  <si>
    <t>KB pro Monat (wenn Std. gerundet)</t>
  </si>
  <si>
    <t xml:space="preserve">Einkommensrest </t>
  </si>
  <si>
    <t>NEU ab 01.01.2023</t>
  </si>
  <si>
    <t>NEU ab 01.01.2024</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</si>
</sst>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
    <numFmt numFmtId="175" formatCode="#,##0.0000"/>
    <numFmt numFmtId="176" formatCode="#,##0.0"/>
    <numFmt numFmtId="177" formatCode="#,##0.00000"/>
    <numFmt numFmtId="178" formatCode="#,##0.000000"/>
    <numFmt numFmtId="179" formatCode="0.000000"/>
    <numFmt numFmtId="180" formatCode="0.00000"/>
    <numFmt numFmtId="181" formatCode="0.0000"/>
  </numFmts>
  <fonts count="54">
    <font>
      <sz val="10"/>
      <name val="Arial"/>
      <family val="0"/>
    </font>
    <font>
      <sz val="8"/>
      <name val="Arial"/>
      <family val="2"/>
    </font>
    <font>
      <sz val="12"/>
      <name val="Arial"/>
      <family val="2"/>
    </font>
    <font>
      <b/>
      <sz val="12"/>
      <name val="Arial"/>
      <family val="2"/>
    </font>
    <font>
      <sz val="8"/>
      <name val="Tahoma"/>
      <family val="2"/>
    </font>
    <font>
      <b/>
      <sz val="8"/>
      <name val="Tahoma"/>
      <family val="2"/>
    </font>
    <font>
      <b/>
      <sz val="12"/>
      <color indexed="10"/>
      <name val="Arial"/>
      <family val="2"/>
    </font>
    <font>
      <sz val="12"/>
      <color indexed="10"/>
      <name val="Arial"/>
      <family val="2"/>
    </font>
    <font>
      <b/>
      <sz val="10"/>
      <name val="Arial"/>
      <family val="2"/>
    </font>
    <font>
      <b/>
      <sz val="14"/>
      <color indexed="10"/>
      <name val="Arial"/>
      <family val="2"/>
    </font>
    <font>
      <sz val="14"/>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b/>
      <sz val="14"/>
      <color rgb="FFFF0000"/>
      <name val="Arial"/>
      <family val="2"/>
    </font>
    <font>
      <b/>
      <sz val="14"/>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rgb="FF92D05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thin"/>
    </border>
    <border>
      <left style="thin"/>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8">
    <xf numFmtId="0" fontId="0" fillId="0" borderId="0" xfId="0" applyAlignment="1">
      <alignment/>
    </xf>
    <xf numFmtId="4" fontId="0" fillId="0" borderId="0" xfId="0" applyNumberFormat="1" applyAlignment="1">
      <alignment/>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3" fillId="0" borderId="14" xfId="0" applyFont="1" applyBorder="1" applyAlignment="1" applyProtection="1">
      <alignment/>
      <protection/>
    </xf>
    <xf numFmtId="4" fontId="3" fillId="0" borderId="15" xfId="0" applyNumberFormat="1"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4" fontId="3" fillId="0" borderId="0" xfId="0" applyNumberFormat="1" applyFont="1" applyBorder="1" applyAlignment="1" applyProtection="1">
      <alignment/>
      <protection/>
    </xf>
    <xf numFmtId="0" fontId="2" fillId="33" borderId="18" xfId="0" applyFont="1" applyFill="1" applyBorder="1" applyAlignment="1" applyProtection="1">
      <alignment/>
      <protection locked="0"/>
    </xf>
    <xf numFmtId="0" fontId="2" fillId="0" borderId="19" xfId="0" applyFont="1" applyBorder="1" applyAlignment="1" applyProtection="1">
      <alignment/>
      <protection/>
    </xf>
    <xf numFmtId="4" fontId="2" fillId="33" borderId="20" xfId="0" applyNumberFormat="1" applyFont="1" applyFill="1" applyBorder="1" applyAlignment="1" applyProtection="1">
      <alignment/>
      <protection locked="0"/>
    </xf>
    <xf numFmtId="0" fontId="2" fillId="0" borderId="21" xfId="0" applyFont="1" applyBorder="1" applyAlignment="1" applyProtection="1">
      <alignment/>
      <protection/>
    </xf>
    <xf numFmtId="4" fontId="2" fillId="33" borderId="22" xfId="0" applyNumberFormat="1" applyFont="1" applyFill="1" applyBorder="1" applyAlignment="1" applyProtection="1">
      <alignment/>
      <protection locked="0"/>
    </xf>
    <xf numFmtId="0" fontId="2" fillId="0" borderId="0" xfId="0" applyFont="1" applyBorder="1" applyAlignment="1" applyProtection="1">
      <alignment horizontal="right"/>
      <protection/>
    </xf>
    <xf numFmtId="0" fontId="3" fillId="0" borderId="0" xfId="0" applyFont="1" applyBorder="1" applyAlignment="1" applyProtection="1">
      <alignment/>
      <protection/>
    </xf>
    <xf numFmtId="0" fontId="6" fillId="0" borderId="0" xfId="0" applyFont="1" applyBorder="1" applyAlignment="1" applyProtection="1">
      <alignment horizontal="left"/>
      <protection/>
    </xf>
    <xf numFmtId="0" fontId="2" fillId="0" borderId="23" xfId="0" applyFont="1" applyBorder="1" applyAlignment="1" applyProtection="1">
      <alignment/>
      <protection/>
    </xf>
    <xf numFmtId="0" fontId="7" fillId="0" borderId="24" xfId="0" applyFont="1" applyBorder="1" applyAlignment="1" applyProtection="1">
      <alignment/>
      <protection/>
    </xf>
    <xf numFmtId="0" fontId="2" fillId="0" borderId="25" xfId="0" applyFont="1" applyBorder="1" applyAlignment="1" applyProtection="1">
      <alignment horizontal="right"/>
      <protection/>
    </xf>
    <xf numFmtId="0" fontId="2" fillId="0" borderId="26" xfId="0" applyFont="1" applyBorder="1" applyAlignment="1" applyProtection="1">
      <alignment horizontal="right"/>
      <protection/>
    </xf>
    <xf numFmtId="0" fontId="2" fillId="0" borderId="27" xfId="0" applyFont="1" applyBorder="1" applyAlignment="1" applyProtection="1">
      <alignment horizontal="right"/>
      <protection/>
    </xf>
    <xf numFmtId="0" fontId="2" fillId="0" borderId="28" xfId="0" applyFont="1" applyBorder="1" applyAlignment="1" applyProtection="1">
      <alignment horizontal="right"/>
      <protection/>
    </xf>
    <xf numFmtId="14" fontId="0" fillId="0" borderId="0" xfId="0" applyNumberFormat="1" applyAlignment="1">
      <alignment/>
    </xf>
    <xf numFmtId="0" fontId="0" fillId="0" borderId="0" xfId="0" applyFont="1" applyAlignment="1">
      <alignment/>
    </xf>
    <xf numFmtId="0" fontId="8" fillId="0" borderId="0" xfId="0" applyFont="1" applyAlignment="1">
      <alignment/>
    </xf>
    <xf numFmtId="0" fontId="3" fillId="0" borderId="0" xfId="0" applyFont="1" applyAlignment="1" applyProtection="1">
      <alignment/>
      <protection/>
    </xf>
    <xf numFmtId="2" fontId="0" fillId="0" borderId="0" xfId="0" applyNumberFormat="1" applyAlignment="1">
      <alignment/>
    </xf>
    <xf numFmtId="4" fontId="50" fillId="0" borderId="23" xfId="0" applyNumberFormat="1" applyFont="1" applyBorder="1" applyAlignment="1" applyProtection="1">
      <alignment/>
      <protection/>
    </xf>
    <xf numFmtId="0" fontId="0" fillId="0" borderId="0" xfId="0" applyFont="1" applyAlignment="1">
      <alignment/>
    </xf>
    <xf numFmtId="0" fontId="8" fillId="0" borderId="0" xfId="0" applyFont="1" applyAlignment="1">
      <alignment wrapText="1"/>
    </xf>
    <xf numFmtId="4" fontId="8" fillId="0" borderId="0" xfId="0" applyNumberFormat="1" applyFont="1" applyAlignment="1">
      <alignment/>
    </xf>
    <xf numFmtId="0" fontId="7" fillId="0" borderId="23" xfId="0" applyFont="1" applyBorder="1" applyAlignment="1" applyProtection="1">
      <alignment/>
      <protection/>
    </xf>
    <xf numFmtId="0" fontId="7" fillId="0" borderId="10" xfId="0" applyFont="1" applyBorder="1" applyAlignment="1" applyProtection="1">
      <alignment/>
      <protection/>
    </xf>
    <xf numFmtId="4" fontId="50" fillId="0" borderId="10" xfId="0" applyNumberFormat="1" applyFont="1" applyBorder="1" applyAlignment="1" applyProtection="1">
      <alignment/>
      <protection/>
    </xf>
    <xf numFmtId="4" fontId="8" fillId="0" borderId="0" xfId="0" applyNumberFormat="1" applyFont="1" applyAlignment="1">
      <alignment horizontal="right"/>
    </xf>
    <xf numFmtId="174" fontId="0" fillId="0" borderId="0" xfId="0" applyNumberFormat="1" applyAlignment="1">
      <alignment/>
    </xf>
    <xf numFmtId="0" fontId="8" fillId="0" borderId="0" xfId="0" applyFont="1" applyAlignment="1">
      <alignment horizontal="left" wrapText="1"/>
    </xf>
    <xf numFmtId="174" fontId="8" fillId="0" borderId="0" xfId="0" applyNumberFormat="1" applyFont="1" applyAlignment="1">
      <alignment horizontal="right"/>
    </xf>
    <xf numFmtId="4" fontId="9" fillId="0" borderId="0" xfId="0" applyNumberFormat="1" applyFont="1" applyBorder="1" applyAlignment="1" applyProtection="1">
      <alignment/>
      <protection/>
    </xf>
    <xf numFmtId="0" fontId="3" fillId="0" borderId="21" xfId="0" applyFont="1" applyBorder="1" applyAlignment="1" applyProtection="1">
      <alignment/>
      <protection/>
    </xf>
    <xf numFmtId="0" fontId="2" fillId="0" borderId="29" xfId="0" applyFont="1" applyBorder="1" applyAlignment="1" applyProtection="1">
      <alignment/>
      <protection/>
    </xf>
    <xf numFmtId="0" fontId="51" fillId="0" borderId="30" xfId="0" applyFont="1" applyBorder="1" applyAlignment="1" applyProtection="1">
      <alignment/>
      <protection/>
    </xf>
    <xf numFmtId="0" fontId="2" fillId="0" borderId="24" xfId="0" applyFont="1" applyBorder="1" applyAlignment="1" applyProtection="1">
      <alignment/>
      <protection/>
    </xf>
    <xf numFmtId="4" fontId="52" fillId="0" borderId="31" xfId="0" applyNumberFormat="1" applyFont="1" applyBorder="1" applyAlignment="1" applyProtection="1">
      <alignment/>
      <protection/>
    </xf>
    <xf numFmtId="2" fontId="2" fillId="0" borderId="23" xfId="0" applyNumberFormat="1" applyFont="1" applyBorder="1" applyAlignment="1" applyProtection="1">
      <alignment/>
      <protection/>
    </xf>
    <xf numFmtId="0" fontId="0" fillId="0" borderId="0" xfId="0" applyFont="1" applyAlignment="1">
      <alignment wrapText="1"/>
    </xf>
    <xf numFmtId="0" fontId="8" fillId="13" borderId="0" xfId="0" applyFont="1" applyFill="1" applyAlignment="1">
      <alignment/>
    </xf>
    <xf numFmtId="0" fontId="0" fillId="13" borderId="0" xfId="0" applyFill="1" applyAlignment="1">
      <alignment/>
    </xf>
    <xf numFmtId="0" fontId="0" fillId="34" borderId="0" xfId="0" applyFill="1" applyAlignment="1">
      <alignment/>
    </xf>
    <xf numFmtId="4" fontId="0" fillId="34" borderId="0" xfId="0" applyNumberFormat="1" applyFill="1" applyAlignment="1">
      <alignment/>
    </xf>
    <xf numFmtId="0" fontId="0" fillId="0" borderId="0" xfId="0" applyFont="1" applyAlignment="1">
      <alignment horizontal="left" wrapText="1"/>
    </xf>
    <xf numFmtId="174" fontId="8" fillId="0" borderId="0" xfId="0" applyNumberFormat="1" applyFont="1" applyAlignment="1">
      <alignment horizontal="right"/>
    </xf>
    <xf numFmtId="0" fontId="2" fillId="33" borderId="25" xfId="0" applyFont="1" applyFill="1" applyBorder="1" applyAlignment="1" applyProtection="1">
      <alignment horizontal="left"/>
      <protection locked="0"/>
    </xf>
    <xf numFmtId="0" fontId="2" fillId="33" borderId="32" xfId="0" applyFont="1" applyFill="1" applyBorder="1" applyAlignment="1" applyProtection="1">
      <alignment horizontal="left"/>
      <protection locked="0"/>
    </xf>
    <xf numFmtId="0" fontId="2" fillId="33" borderId="33" xfId="0" applyFont="1" applyFill="1" applyBorder="1" applyAlignment="1" applyProtection="1">
      <alignment horizontal="left"/>
      <protection locked="0"/>
    </xf>
    <xf numFmtId="0" fontId="7" fillId="0" borderId="34" xfId="0" applyFont="1" applyBorder="1" applyAlignment="1" applyProtection="1">
      <alignment/>
      <protection/>
    </xf>
    <xf numFmtId="0" fontId="2" fillId="0" borderId="10" xfId="0" applyFont="1" applyBorder="1" applyAlignment="1" applyProtection="1">
      <alignment/>
      <protection/>
    </xf>
    <xf numFmtId="0" fontId="2" fillId="0" borderId="35" xfId="0" applyFont="1" applyFill="1" applyBorder="1" applyAlignment="1" applyProtection="1">
      <alignment horizontal="center"/>
      <protection/>
    </xf>
    <xf numFmtId="0" fontId="2" fillId="0" borderId="36"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7" fillId="0" borderId="34" xfId="0" applyFont="1" applyBorder="1" applyAlignment="1" applyProtection="1">
      <alignment horizontal="left"/>
      <protection/>
    </xf>
    <xf numFmtId="0" fontId="2" fillId="0" borderId="10" xfId="0" applyFont="1" applyBorder="1" applyAlignment="1" applyProtection="1">
      <alignment horizontal="left"/>
      <protection/>
    </xf>
    <xf numFmtId="0" fontId="2" fillId="33" borderId="28" xfId="0" applyFont="1" applyFill="1" applyBorder="1" applyAlignment="1" applyProtection="1">
      <alignment horizontal="left"/>
      <protection locked="0"/>
    </xf>
    <xf numFmtId="0" fontId="2" fillId="33" borderId="38" xfId="0" applyFont="1" applyFill="1" applyBorder="1" applyAlignment="1" applyProtection="1">
      <alignment horizontal="left"/>
      <protection locked="0"/>
    </xf>
    <xf numFmtId="0" fontId="2" fillId="33" borderId="39" xfId="0" applyFont="1" applyFill="1" applyBorder="1" applyAlignment="1" applyProtection="1">
      <alignment horizontal="left"/>
      <protection locked="0"/>
    </xf>
    <xf numFmtId="4" fontId="9" fillId="0" borderId="30" xfId="0" applyNumberFormat="1" applyFont="1" applyBorder="1" applyAlignment="1" applyProtection="1">
      <alignment horizontal="left"/>
      <protection/>
    </xf>
    <xf numFmtId="4" fontId="9" fillId="0" borderId="16" xfId="0" applyNumberFormat="1" applyFont="1" applyBorder="1" applyAlignment="1" applyProtection="1">
      <alignment horizontal="left"/>
      <protection/>
    </xf>
    <xf numFmtId="4" fontId="9" fillId="0" borderId="17" xfId="0" applyNumberFormat="1" applyFont="1" applyBorder="1" applyAlignment="1" applyProtection="1">
      <alignment horizontal="left"/>
      <protection/>
    </xf>
    <xf numFmtId="4" fontId="9" fillId="0" borderId="24" xfId="0" applyNumberFormat="1" applyFont="1" applyBorder="1" applyAlignment="1" applyProtection="1">
      <alignment horizontal="left"/>
      <protection/>
    </xf>
    <xf numFmtId="4" fontId="9" fillId="0" borderId="23" xfId="0" applyNumberFormat="1" applyFont="1" applyBorder="1" applyAlignment="1" applyProtection="1">
      <alignment horizontal="left"/>
      <protection/>
    </xf>
    <xf numFmtId="4" fontId="9" fillId="0" borderId="31" xfId="0" applyNumberFormat="1" applyFont="1" applyBorder="1" applyAlignment="1" applyProtection="1">
      <alignment horizontal="left"/>
      <protection/>
    </xf>
    <xf numFmtId="0" fontId="2" fillId="0" borderId="24" xfId="0" applyFont="1" applyBorder="1" applyAlignment="1" applyProtection="1">
      <alignment horizontal="right"/>
      <protection locked="0"/>
    </xf>
    <xf numFmtId="0" fontId="2" fillId="0" borderId="23" xfId="0" applyFont="1" applyBorder="1" applyAlignment="1" applyProtection="1">
      <alignment horizontal="right"/>
      <protection locked="0"/>
    </xf>
    <xf numFmtId="0" fontId="2" fillId="0" borderId="31" xfId="0" applyFont="1" applyBorder="1" applyAlignment="1" applyProtection="1">
      <alignment horizontal="right"/>
      <protection locked="0"/>
    </xf>
    <xf numFmtId="0" fontId="2" fillId="33" borderId="25" xfId="0" applyFont="1" applyFill="1" applyBorder="1" applyAlignment="1" applyProtection="1">
      <alignment horizontal="center"/>
      <protection locked="0"/>
    </xf>
    <xf numFmtId="0" fontId="2" fillId="33" borderId="32" xfId="0" applyFont="1" applyFill="1" applyBorder="1" applyAlignment="1" applyProtection="1">
      <alignment horizontal="center"/>
      <protection locked="0"/>
    </xf>
    <xf numFmtId="0" fontId="2" fillId="33" borderId="33" xfId="0" applyFont="1" applyFill="1" applyBorder="1" applyAlignment="1" applyProtection="1">
      <alignment horizontal="center"/>
      <protection locked="0"/>
    </xf>
    <xf numFmtId="0" fontId="2" fillId="0" borderId="27" xfId="0"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0" fontId="3" fillId="33" borderId="27" xfId="0" applyFont="1" applyFill="1" applyBorder="1" applyAlignment="1" applyProtection="1">
      <alignment horizontal="left"/>
      <protection locked="0"/>
    </xf>
    <xf numFmtId="0" fontId="3" fillId="33" borderId="40" xfId="0" applyFont="1" applyFill="1" applyBorder="1" applyAlignment="1" applyProtection="1">
      <alignment horizontal="left"/>
      <protection locked="0"/>
    </xf>
    <xf numFmtId="0" fontId="3" fillId="33" borderId="41" xfId="0"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dimension ref="A1:B7"/>
  <sheetViews>
    <sheetView zoomScalePageLayoutView="0" workbookViewId="0" topLeftCell="A1">
      <selection activeCell="B14" sqref="B14:C14"/>
    </sheetView>
  </sheetViews>
  <sheetFormatPr defaultColWidth="11.421875" defaultRowHeight="12.75"/>
  <sheetData>
    <row r="1" ht="12.75">
      <c r="A1" t="s">
        <v>28</v>
      </c>
    </row>
    <row r="2" ht="12.75">
      <c r="A2" t="s">
        <v>29</v>
      </c>
    </row>
    <row r="3" ht="12.75">
      <c r="A3" t="s">
        <v>30</v>
      </c>
    </row>
    <row r="4" spans="1:2" ht="12.75">
      <c r="A4" t="s">
        <v>31</v>
      </c>
      <c r="B4" s="27"/>
    </row>
    <row r="5" ht="12.75">
      <c r="A5" t="s">
        <v>32</v>
      </c>
    </row>
    <row r="6" ht="12.75">
      <c r="A6" t="s">
        <v>33</v>
      </c>
    </row>
    <row r="7" ht="12.75">
      <c r="A7" t="s">
        <v>34</v>
      </c>
    </row>
  </sheetData>
  <sheetProtection password="EA84"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B1:E80"/>
  <sheetViews>
    <sheetView view="pageLayout" workbookViewId="0" topLeftCell="A4">
      <selection activeCell="B14" sqref="B14:C14"/>
    </sheetView>
  </sheetViews>
  <sheetFormatPr defaultColWidth="11.421875" defaultRowHeight="12.75"/>
  <cols>
    <col min="2" max="2" width="26.421875" style="0" bestFit="1" customWidth="1"/>
  </cols>
  <sheetData>
    <row r="1" ht="12.75">
      <c r="C1" s="28"/>
    </row>
    <row r="2" spans="2:3" ht="12.75">
      <c r="B2" t="s">
        <v>23</v>
      </c>
      <c r="C2">
        <f>Eingabeblatt!B10</f>
        <v>0</v>
      </c>
    </row>
    <row r="3" ht="12.75">
      <c r="C3" s="1"/>
    </row>
    <row r="4" spans="2:3" ht="12.75">
      <c r="B4" t="s">
        <v>0</v>
      </c>
      <c r="C4" s="31">
        <f>IF(Eingabeblatt!B5=0,IF(Eingabeblatt!B4*4.33&gt;32,32,Eingabeblatt!B4*4.33),IF(Eingabeblatt!B5&gt;32,32,Eingabeblatt!B5))</f>
        <v>0</v>
      </c>
    </row>
    <row r="8" spans="2:3" ht="12.75">
      <c r="B8" s="33" t="s">
        <v>40</v>
      </c>
      <c r="C8" s="1">
        <f>C4*20/1000*C2+C4*(C4-1)/2*((0.4*C2-32*20/1000*C2)*2/32/31)</f>
        <v>0</v>
      </c>
    </row>
    <row r="9" spans="2:5" ht="12.75">
      <c r="B9" t="s">
        <v>1</v>
      </c>
      <c r="C9" s="1" t="e">
        <f>ROUND(C8/C4,2)</f>
        <v>#DIV/0!</v>
      </c>
      <c r="D9" s="31">
        <f>C2*40%</f>
        <v>0</v>
      </c>
      <c r="E9" t="e">
        <f>IF(C9*C4&gt;D9,ROUNDDOWN((C8/C4),2),C9)</f>
        <v>#DIV/0!</v>
      </c>
    </row>
    <row r="10" spans="2:3" ht="12.75">
      <c r="B10" t="s">
        <v>2</v>
      </c>
      <c r="C10" s="1">
        <f>C2-C8</f>
        <v>0</v>
      </c>
    </row>
    <row r="11" ht="12.75">
      <c r="C11" s="1"/>
    </row>
    <row r="12" ht="12.75">
      <c r="C12" s="1"/>
    </row>
    <row r="13" spans="2:3" ht="12.75">
      <c r="B13" s="51" t="s">
        <v>52</v>
      </c>
      <c r="C13" s="52"/>
    </row>
    <row r="14" spans="2:3" ht="12.75">
      <c r="B14" s="53" t="s">
        <v>3</v>
      </c>
      <c r="C14" s="54">
        <v>192</v>
      </c>
    </row>
    <row r="15" spans="2:3" ht="12.75">
      <c r="B15" s="53" t="s">
        <v>4</v>
      </c>
      <c r="C15" s="54">
        <v>354</v>
      </c>
    </row>
    <row r="16" spans="2:3" ht="12.75">
      <c r="B16" s="53" t="s">
        <v>5</v>
      </c>
      <c r="C16" s="54">
        <v>551.6</v>
      </c>
    </row>
    <row r="17" spans="2:3" ht="12.75">
      <c r="B17" s="53" t="s">
        <v>6</v>
      </c>
      <c r="C17" s="54">
        <v>827.1</v>
      </c>
    </row>
    <row r="18" spans="2:3" ht="12.75">
      <c r="B18" s="53" t="s">
        <v>7</v>
      </c>
      <c r="C18" s="54">
        <v>1123.5</v>
      </c>
    </row>
    <row r="19" spans="2:3" ht="12.75">
      <c r="B19" s="53" t="s">
        <v>8</v>
      </c>
      <c r="C19" s="54">
        <v>1568.9</v>
      </c>
    </row>
    <row r="20" spans="2:3" ht="12.75">
      <c r="B20" s="53" t="s">
        <v>9</v>
      </c>
      <c r="C20" s="54">
        <v>2061.8</v>
      </c>
    </row>
    <row r="23" spans="2:3" ht="12.75">
      <c r="B23" s="33" t="s">
        <v>41</v>
      </c>
      <c r="C23" s="31" t="e">
        <f>C9*C4</f>
        <v>#DIV/0!</v>
      </c>
    </row>
    <row r="24" spans="2:3" ht="12.75">
      <c r="B24" s="33"/>
      <c r="C24" s="31"/>
    </row>
    <row r="25" spans="2:3" ht="12.75">
      <c r="B25" s="33"/>
      <c r="C25" s="31"/>
    </row>
    <row r="26" spans="2:3" ht="12.75">
      <c r="B26" s="51" t="s">
        <v>51</v>
      </c>
      <c r="C26" s="52"/>
    </row>
    <row r="27" spans="2:3" ht="12.75">
      <c r="B27" t="s">
        <v>3</v>
      </c>
      <c r="C27" s="31">
        <v>175.4</v>
      </c>
    </row>
    <row r="28" spans="2:3" ht="12.75">
      <c r="B28" t="s">
        <v>4</v>
      </c>
      <c r="C28" s="31">
        <v>322.7</v>
      </c>
    </row>
    <row r="29" spans="2:3" ht="12.75">
      <c r="B29" t="s">
        <v>5</v>
      </c>
      <c r="C29" s="31">
        <v>502.8</v>
      </c>
    </row>
    <row r="30" spans="2:3" ht="12.75">
      <c r="B30" t="s">
        <v>6</v>
      </c>
      <c r="C30" s="31">
        <v>754</v>
      </c>
    </row>
    <row r="31" spans="2:3" ht="12.75">
      <c r="B31" t="s">
        <v>7</v>
      </c>
      <c r="C31" s="31">
        <v>1024.2</v>
      </c>
    </row>
    <row r="32" spans="2:3" ht="12.75">
      <c r="B32" t="s">
        <v>8</v>
      </c>
      <c r="C32" s="31">
        <v>1430.2</v>
      </c>
    </row>
    <row r="33" spans="2:3" ht="12.75">
      <c r="B33" t="s">
        <v>9</v>
      </c>
      <c r="C33" s="31">
        <v>1879.5</v>
      </c>
    </row>
    <row r="37" ht="12.75">
      <c r="C37" s="1"/>
    </row>
    <row r="38" ht="12.75">
      <c r="C38" s="1"/>
    </row>
    <row r="39" ht="12.75">
      <c r="C39" s="1"/>
    </row>
    <row r="40" ht="12.75">
      <c r="C40" s="1"/>
    </row>
    <row r="41" ht="12.75">
      <c r="C41" s="1"/>
    </row>
    <row r="42" ht="12.75">
      <c r="C42" s="1"/>
    </row>
    <row r="43" ht="12.75">
      <c r="C43" s="1"/>
    </row>
    <row r="44" spans="2:3" ht="12.75">
      <c r="B44" s="33"/>
      <c r="C44" s="31"/>
    </row>
    <row r="45" spans="2:3" ht="12.75">
      <c r="B45" s="33"/>
      <c r="C45" s="31"/>
    </row>
    <row r="46" spans="2:3" ht="12.75">
      <c r="B46" s="33"/>
      <c r="C46" s="31"/>
    </row>
    <row r="47" spans="2:3" ht="12.75">
      <c r="B47" s="33"/>
      <c r="C47" s="31"/>
    </row>
    <row r="48" spans="2:3" ht="12.75">
      <c r="B48" s="33"/>
      <c r="C48" s="31"/>
    </row>
    <row r="49" spans="2:3" ht="12.75">
      <c r="B49" s="33"/>
      <c r="C49" s="31"/>
    </row>
    <row r="50" spans="2:3" ht="12.75">
      <c r="B50" s="33"/>
      <c r="C50" s="31"/>
    </row>
    <row r="51" spans="2:3" ht="12.75">
      <c r="B51" s="33"/>
      <c r="C51" s="31"/>
    </row>
    <row r="52" spans="2:3" ht="12.75">
      <c r="B52" s="33"/>
      <c r="C52" s="31"/>
    </row>
    <row r="53" ht="12.75">
      <c r="C53" s="1"/>
    </row>
    <row r="54" ht="12.75">
      <c r="C54" s="1"/>
    </row>
    <row r="55" ht="12.75">
      <c r="B55" s="29"/>
    </row>
    <row r="56" ht="12.75">
      <c r="C56" s="1"/>
    </row>
    <row r="57" ht="12.75">
      <c r="C57" s="1"/>
    </row>
    <row r="58" ht="12.75">
      <c r="C58" s="1"/>
    </row>
    <row r="59" ht="12.75">
      <c r="C59" s="1"/>
    </row>
    <row r="60" ht="12.75">
      <c r="C60" s="1"/>
    </row>
    <row r="61" ht="12.75">
      <c r="C61" s="1"/>
    </row>
    <row r="62" ht="12.75">
      <c r="C62" s="1"/>
    </row>
    <row r="64" ht="12.75">
      <c r="B64" s="29"/>
    </row>
    <row r="65" spans="3:4" ht="12.75">
      <c r="C65" s="1"/>
      <c r="D65" s="31"/>
    </row>
    <row r="66" ht="12.75">
      <c r="C66" s="1"/>
    </row>
    <row r="67" ht="12.75">
      <c r="C67" s="1"/>
    </row>
    <row r="68" ht="12.75">
      <c r="C68" s="1"/>
    </row>
    <row r="69" ht="12.75">
      <c r="C69" s="1"/>
    </row>
    <row r="70" ht="12.75">
      <c r="C70" s="1"/>
    </row>
    <row r="71" ht="12.75">
      <c r="C71" s="1"/>
    </row>
    <row r="73" ht="12.75">
      <c r="B73" s="29"/>
    </row>
    <row r="74" ht="12.75">
      <c r="C74" s="1"/>
    </row>
    <row r="75" ht="12.75">
      <c r="C75" s="1"/>
    </row>
    <row r="76" ht="12.75">
      <c r="C76" s="1"/>
    </row>
    <row r="77" ht="12.75">
      <c r="C77" s="1"/>
    </row>
    <row r="78" ht="12.75">
      <c r="C78" s="1"/>
    </row>
    <row r="79" ht="12.75">
      <c r="C79" s="1"/>
    </row>
    <row r="80" ht="12.75">
      <c r="C80" s="1"/>
    </row>
  </sheetData>
  <sheetProtection password="EA84" sheet="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2:D36"/>
  <sheetViews>
    <sheetView workbookViewId="0" topLeftCell="A1">
      <selection activeCell="B14" sqref="B14:C14"/>
    </sheetView>
  </sheetViews>
  <sheetFormatPr defaultColWidth="11.421875" defaultRowHeight="12.75"/>
  <cols>
    <col min="1" max="1" width="36.421875" style="0" bestFit="1" customWidth="1"/>
    <col min="2" max="2" width="29.421875" style="0" bestFit="1" customWidth="1"/>
  </cols>
  <sheetData>
    <row r="2" spans="2:3" ht="12.75">
      <c r="B2" t="s">
        <v>10</v>
      </c>
      <c r="C2">
        <f>Eingabeblatt!B15</f>
        <v>0</v>
      </c>
    </row>
    <row r="3" spans="2:3" ht="12.75">
      <c r="B3" t="s">
        <v>11</v>
      </c>
      <c r="C3" s="1">
        <f>Eingabeblatt!B14</f>
        <v>0</v>
      </c>
    </row>
    <row r="4" spans="2:3" ht="12.75">
      <c r="B4" t="s">
        <v>0</v>
      </c>
      <c r="C4">
        <f>IF(Eingabeblatt!B5=0,IF(Eingabeblatt!B4*4.33&gt;32,32,Eingabeblatt!B4*4.33),IF(Eingabeblatt!B5&gt;32,32,Eingabeblatt!B5))</f>
        <v>0</v>
      </c>
    </row>
    <row r="5" ht="12.75">
      <c r="C5" s="1"/>
    </row>
    <row r="6" ht="12.75">
      <c r="C6" s="31"/>
    </row>
    <row r="7" ht="12.75">
      <c r="C7" s="1"/>
    </row>
    <row r="8" spans="2:3" ht="12.75">
      <c r="B8" s="33" t="s">
        <v>40</v>
      </c>
      <c r="C8" s="1" t="e">
        <f>(((C4*4/1000*C3+C4*(C4-1)/2*((0.1*C3-32*4/1000*C3)*2/32/31))/C4))*C4</f>
        <v>#DIV/0!</v>
      </c>
    </row>
    <row r="9" spans="2:3" ht="12.75">
      <c r="B9" t="s">
        <v>1</v>
      </c>
      <c r="C9" s="1" t="e">
        <f>IF(AND(C10&lt;=B14,C2=0),(C3-B14)/C4,IF(AND(C10&lt;=B15,C2=1),(C3-B15)/C4,IF(AND(C10&lt;=B16,C2=2),(C3-B16)/C4,IF(AND(C10&lt;=B17,C2=3),(C3-B17)/C4,IF(AND(C10&lt;=B18,C2=4),(C3-B18)/C4,IF(AND(C10&lt;=B19,C2=5),(C3-B19)/C4,C8/C4))))))</f>
        <v>#DIV/0!</v>
      </c>
    </row>
    <row r="10" spans="2:3" ht="12.75">
      <c r="B10" s="50" t="s">
        <v>50</v>
      </c>
      <c r="C10" s="1" t="e">
        <f>C3-C8</f>
        <v>#DIV/0!</v>
      </c>
    </row>
    <row r="11" ht="12.75">
      <c r="B11" s="50"/>
    </row>
    <row r="14" spans="1:4" ht="12.75">
      <c r="A14" t="s">
        <v>12</v>
      </c>
      <c r="B14" s="1">
        <v>1255.84</v>
      </c>
      <c r="C14" s="1">
        <f>B14*0.2</f>
        <v>251.168</v>
      </c>
      <c r="D14" s="1"/>
    </row>
    <row r="15" spans="1:4" ht="12.75">
      <c r="A15" t="s">
        <v>13</v>
      </c>
      <c r="B15" s="40">
        <f>B14+C14</f>
        <v>1507.0079999999998</v>
      </c>
      <c r="C15" s="1"/>
      <c r="D15" s="1"/>
    </row>
    <row r="16" spans="1:2" ht="12.75">
      <c r="A16" t="s">
        <v>14</v>
      </c>
      <c r="B16" s="40">
        <f>B14+2*C14</f>
        <v>1758.176</v>
      </c>
    </row>
    <row r="17" spans="1:2" ht="12.75">
      <c r="A17" t="s">
        <v>15</v>
      </c>
      <c r="B17" s="40">
        <f>B14+3*C14</f>
        <v>2009.344</v>
      </c>
    </row>
    <row r="18" spans="1:2" ht="12.75">
      <c r="A18" t="s">
        <v>16</v>
      </c>
      <c r="B18" s="40">
        <f>B14+4*C14</f>
        <v>2260.5119999999997</v>
      </c>
    </row>
    <row r="19" spans="1:2" ht="12.75">
      <c r="A19" t="s">
        <v>17</v>
      </c>
      <c r="B19" s="40">
        <f>B14+5*C14</f>
        <v>2511.6800000000003</v>
      </c>
    </row>
    <row r="22" ht="12.75">
      <c r="A22" t="s">
        <v>24</v>
      </c>
    </row>
    <row r="24" spans="2:3" ht="12.75">
      <c r="B24" s="33" t="s">
        <v>41</v>
      </c>
      <c r="C24" s="31" t="e">
        <f>C9*C4</f>
        <v>#DIV/0!</v>
      </c>
    </row>
    <row r="26" ht="12.75">
      <c r="A26" s="31" t="e">
        <f>IF(AND(C10&lt;=B14,C2=0),(C3-B14)/C4,IF(AND(C10&lt;=B15,C2=1),(C3-B15)/C4,IF(AND(C10&lt;=B16,C2=2),(C3-B16)/C4,IF(AND(C10&lt;=B17,C2=3),(C3-B17)/C4,IF(AND(C10&lt;=B18,C2=4),(C3-B18)/C4,IF(AND(C10&lt;=B19,C2=5),(C3-B19)/C4,C8/C4))))))</f>
        <v>#DIV/0!</v>
      </c>
    </row>
    <row r="27" spans="2:3" ht="12.75">
      <c r="B27" s="55" t="s">
        <v>42</v>
      </c>
      <c r="C27" s="56">
        <f>IF(Eingabeblatt!B15=0,Einkommen!C3-Einkommen!B14,IF(Eingabeblatt!B15=1,Einkommen!C3-Einkommen!B15,IF(Eingabeblatt!B15=2,Einkommen!C3-Einkommen!B16,IF(Eingabeblatt!B15=3,Einkommen!C3-Einkommen!B17,IF(Eingabeblatt!B15=4,Einkommen!C3-Einkommen!B18,IF(Eingabeblatt!B15=5,Einkommen!C3-Einkommen!B19,Einkommen!C3-Einkommen!B14))))))</f>
        <v>-1255.84</v>
      </c>
    </row>
    <row r="28" spans="2:3" ht="12.75">
      <c r="B28" s="55"/>
      <c r="C28" s="56"/>
    </row>
    <row r="29" spans="2:3" ht="25.5">
      <c r="B29" s="41" t="s">
        <v>46</v>
      </c>
      <c r="C29" s="42">
        <f>C3*10%</f>
        <v>0</v>
      </c>
    </row>
    <row r="30" spans="2:3" ht="12.75">
      <c r="B30" s="41" t="s">
        <v>48</v>
      </c>
      <c r="C30" s="39" t="e">
        <f>ROUND(C9,2)</f>
        <v>#DIV/0!</v>
      </c>
    </row>
    <row r="31" spans="2:3" ht="25.5">
      <c r="B31" s="41" t="s">
        <v>49</v>
      </c>
      <c r="C31" s="42" t="e">
        <f>C30*C4</f>
        <v>#DIV/0!</v>
      </c>
    </row>
    <row r="32" spans="1:3" ht="38.25">
      <c r="A32" s="33"/>
      <c r="B32" s="34" t="s">
        <v>47</v>
      </c>
      <c r="C32" s="35" t="e">
        <f>IF(OR(C31&gt;C27,C31&gt;C29),ROUNDDOWN(C9,2),C30)</f>
        <v>#DIV/0!</v>
      </c>
    </row>
    <row r="33" ht="12.75">
      <c r="A33" s="1"/>
    </row>
    <row r="34" ht="12.75">
      <c r="A34" s="31"/>
    </row>
    <row r="35" ht="12.75">
      <c r="C35" s="1"/>
    </row>
    <row r="36" ht="12.75">
      <c r="C36" s="1"/>
    </row>
  </sheetData>
  <sheetProtection password="EA84" sheet="1" selectLockedCells="1" selectUnlockedCells="1"/>
  <mergeCells count="2">
    <mergeCell ref="B27:B28"/>
    <mergeCell ref="C27:C28"/>
  </mergeCells>
  <printOptions/>
  <pageMargins left="0.787401575" right="0.787401575" top="0.984251969" bottom="0.984251969" header="0.4921259845" footer="0.4921259845"/>
  <pageSetup horizontalDpi="600" verticalDpi="600" orientation="portrait" paperSize="9" r:id="rId1"/>
  <headerFooter alignWithMargins="0">
    <oddHeader>&amp;CEinkommen SOZE1020</oddHeader>
    <oddFooter xml:space="preserve">&amp;LSachbearbeiter: </oddFooter>
  </headerFooter>
</worksheet>
</file>

<file path=xl/worksheets/sheet4.xml><?xml version="1.0" encoding="utf-8"?>
<worksheet xmlns="http://schemas.openxmlformats.org/spreadsheetml/2006/main" xmlns:r="http://schemas.openxmlformats.org/officeDocument/2006/relationships">
  <sheetPr codeName="Tabelle4"/>
  <dimension ref="A1:H27"/>
  <sheetViews>
    <sheetView tabSelected="1" workbookViewId="0" topLeftCell="A1">
      <selection activeCell="B10" sqref="B10"/>
    </sheetView>
  </sheetViews>
  <sheetFormatPr defaultColWidth="11.421875" defaultRowHeight="21" customHeight="1"/>
  <cols>
    <col min="1" max="1" width="65.57421875" style="2" customWidth="1"/>
    <col min="2" max="3" width="11.421875" style="2" customWidth="1"/>
    <col min="4" max="4" width="23.00390625" style="2" hidden="1" customWidth="1"/>
    <col min="5" max="16384" width="11.421875" style="2" customWidth="1"/>
  </cols>
  <sheetData>
    <row r="1" ht="21" customHeight="1" thickBot="1">
      <c r="A1" s="30" t="s">
        <v>36</v>
      </c>
    </row>
    <row r="2" spans="1:5" ht="21" customHeight="1">
      <c r="A2" s="25" t="s">
        <v>18</v>
      </c>
      <c r="B2" s="82" t="str">
        <f>IF(Parameter!B1&lt;&gt;"",LEFT(Parameter!B1,FIND("/",Parameter!B1)-1)&amp;" / "&amp;Parameter!B5,"keine Parameter übergeben")</f>
        <v>keine Parameter übergeben</v>
      </c>
      <c r="C2" s="83"/>
      <c r="D2" s="83"/>
      <c r="E2" s="84"/>
    </row>
    <row r="3" spans="1:5" ht="21" customHeight="1">
      <c r="A3" s="26" t="s">
        <v>19</v>
      </c>
      <c r="B3" s="62">
        <f>Parameter!B3</f>
        <v>0</v>
      </c>
      <c r="C3" s="63"/>
      <c r="D3" s="63"/>
      <c r="E3" s="64"/>
    </row>
    <row r="4" spans="1:5" ht="21" customHeight="1">
      <c r="A4" s="24" t="s">
        <v>21</v>
      </c>
      <c r="B4" s="67"/>
      <c r="C4" s="68"/>
      <c r="D4" s="68"/>
      <c r="E4" s="69"/>
    </row>
    <row r="5" spans="1:5" ht="21" customHeight="1">
      <c r="A5" s="24" t="s">
        <v>20</v>
      </c>
      <c r="B5" s="67"/>
      <c r="C5" s="68"/>
      <c r="D5" s="68"/>
      <c r="E5" s="69"/>
    </row>
    <row r="6" spans="1:5" ht="21" customHeight="1" thickBot="1">
      <c r="A6" s="23" t="s">
        <v>27</v>
      </c>
      <c r="B6" s="79"/>
      <c r="C6" s="80"/>
      <c r="D6" s="80"/>
      <c r="E6" s="81"/>
    </row>
    <row r="7" spans="1:5" ht="21" customHeight="1">
      <c r="A7" s="20" t="s">
        <v>37</v>
      </c>
      <c r="B7" s="18"/>
      <c r="C7" s="18"/>
      <c r="D7" s="18"/>
      <c r="E7" s="18"/>
    </row>
    <row r="8" spans="1:5" ht="21" customHeight="1" thickBot="1">
      <c r="A8" s="5"/>
      <c r="B8" s="5"/>
      <c r="C8" s="5"/>
      <c r="D8" s="5"/>
      <c r="E8" s="5"/>
    </row>
    <row r="9" spans="1:5" ht="21" customHeight="1" thickBot="1">
      <c r="A9" s="60" t="s">
        <v>25</v>
      </c>
      <c r="B9" s="61"/>
      <c r="C9" s="61"/>
      <c r="D9" s="3"/>
      <c r="E9" s="4"/>
    </row>
    <row r="10" spans="1:5" ht="21" customHeight="1" thickBot="1">
      <c r="A10" s="16" t="s">
        <v>23</v>
      </c>
      <c r="B10" s="17"/>
      <c r="C10" s="5"/>
      <c r="D10" s="5"/>
      <c r="E10" s="6"/>
    </row>
    <row r="11" spans="1:5" ht="21" customHeight="1" thickBot="1">
      <c r="A11" s="8" t="s">
        <v>38</v>
      </c>
      <c r="B11" s="9" t="e">
        <f>IF(Pflegegeld!E9&lt;0,0,Pflegegeld!E9)</f>
        <v>#DIV/0!</v>
      </c>
      <c r="C11" s="10"/>
      <c r="D11" s="10"/>
      <c r="E11" s="11"/>
    </row>
    <row r="12" spans="1:5" ht="21" customHeight="1" thickBot="1">
      <c r="A12" s="5"/>
      <c r="B12" s="5"/>
      <c r="C12" s="5"/>
      <c r="D12" s="5"/>
      <c r="E12" s="5"/>
    </row>
    <row r="13" spans="1:5" ht="21" customHeight="1" thickBot="1">
      <c r="A13" s="65" t="s">
        <v>26</v>
      </c>
      <c r="B13" s="66"/>
      <c r="C13" s="66"/>
      <c r="D13" s="3"/>
      <c r="E13" s="4"/>
    </row>
    <row r="14" spans="1:5" ht="21" customHeight="1">
      <c r="A14" s="14" t="s">
        <v>22</v>
      </c>
      <c r="B14" s="15"/>
      <c r="C14" s="5"/>
      <c r="D14" s="5"/>
      <c r="E14" s="6"/>
    </row>
    <row r="15" spans="1:5" ht="21" customHeight="1" thickBot="1">
      <c r="A15" s="7" t="s">
        <v>10</v>
      </c>
      <c r="B15" s="13">
        <v>0</v>
      </c>
      <c r="C15" s="5"/>
      <c r="D15" s="5"/>
      <c r="E15" s="6"/>
    </row>
    <row r="16" spans="1:5" ht="21" customHeight="1" thickBot="1">
      <c r="A16" s="8" t="s">
        <v>38</v>
      </c>
      <c r="B16" s="9" t="e">
        <f>IF(Einkommen!C32&lt;0,0,Einkommen!C32)</f>
        <v>#DIV/0!</v>
      </c>
      <c r="C16" s="10"/>
      <c r="D16" s="10"/>
      <c r="E16" s="11"/>
    </row>
    <row r="17" spans="1:5" ht="21" customHeight="1" thickBot="1">
      <c r="A17" s="19"/>
      <c r="B17" s="12"/>
      <c r="C17" s="5"/>
      <c r="D17" s="5"/>
      <c r="E17" s="5"/>
    </row>
    <row r="18" spans="1:5" ht="21" customHeight="1" thickBot="1">
      <c r="A18" s="22" t="s">
        <v>39</v>
      </c>
      <c r="B18" s="73" t="e">
        <f>IF((B11+B16)&lt;0.5,0,(B11+B16))</f>
        <v>#DIV/0!</v>
      </c>
      <c r="C18" s="74"/>
      <c r="D18" s="74"/>
      <c r="E18" s="75"/>
    </row>
    <row r="19" spans="1:5" ht="21" customHeight="1" thickBot="1">
      <c r="A19" s="37"/>
      <c r="B19" s="38"/>
      <c r="C19" s="3"/>
      <c r="D19" s="3"/>
      <c r="E19" s="3"/>
    </row>
    <row r="20" spans="1:5" ht="21" customHeight="1" thickBot="1">
      <c r="A20" s="44" t="s">
        <v>44</v>
      </c>
      <c r="B20" s="45"/>
      <c r="C20" s="3"/>
      <c r="D20" s="3"/>
      <c r="E20" s="4"/>
    </row>
    <row r="21" spans="1:8" ht="21" customHeight="1" thickBot="1">
      <c r="A21" s="47" t="s">
        <v>45</v>
      </c>
      <c r="B21" s="49" t="e">
        <f>B18*Einkommen!C4</f>
        <v>#DIV/0!</v>
      </c>
      <c r="C21" s="21"/>
      <c r="D21" s="21"/>
      <c r="E21" s="48" t="e">
        <f>IF(B4&gt;0,(B21/(B4*4.33)),(B21/B5))</f>
        <v>#DIV/0!</v>
      </c>
      <c r="F21" s="43"/>
      <c r="G21" s="43"/>
      <c r="H21" s="43"/>
    </row>
    <row r="22" spans="1:5" ht="21" customHeight="1" thickBot="1">
      <c r="A22" s="46" t="s">
        <v>43</v>
      </c>
      <c r="B22" s="70" t="e">
        <f>IF(OR((E21*B5),(E21*(B4*4.33)))&gt;B21,ROUNDDOWN(E21,2),ROUND(E21,2))</f>
        <v>#DIV/0!</v>
      </c>
      <c r="C22" s="71"/>
      <c r="D22" s="71"/>
      <c r="E22" s="72"/>
    </row>
    <row r="23" spans="1:5" ht="21" customHeight="1" thickBot="1">
      <c r="A23" s="36"/>
      <c r="B23" s="32"/>
      <c r="C23" s="21"/>
      <c r="D23" s="21"/>
      <c r="E23" s="21"/>
    </row>
    <row r="24" spans="1:5" ht="21" customHeight="1" thickBot="1">
      <c r="A24" s="76"/>
      <c r="B24" s="77"/>
      <c r="C24" s="77"/>
      <c r="D24" s="77"/>
      <c r="E24" s="78"/>
    </row>
    <row r="25" spans="1:5" ht="21" customHeight="1">
      <c r="A25" s="85" t="s">
        <v>35</v>
      </c>
      <c r="B25" s="86"/>
      <c r="C25" s="86"/>
      <c r="D25" s="86"/>
      <c r="E25" s="87"/>
    </row>
    <row r="26" spans="1:5" ht="21" customHeight="1">
      <c r="A26" s="67"/>
      <c r="B26" s="68"/>
      <c r="C26" s="68"/>
      <c r="D26" s="68"/>
      <c r="E26" s="69"/>
    </row>
    <row r="27" spans="1:5" ht="21" customHeight="1" thickBot="1">
      <c r="A27" s="57"/>
      <c r="B27" s="58"/>
      <c r="C27" s="58"/>
      <c r="D27" s="58"/>
      <c r="E27" s="59"/>
    </row>
  </sheetData>
  <sheetProtection password="EA84" sheet="1" selectLockedCells="1"/>
  <mergeCells count="13">
    <mergeCell ref="B2:E2"/>
    <mergeCell ref="A25:E25"/>
    <mergeCell ref="A26:E26"/>
    <mergeCell ref="A27:E27"/>
    <mergeCell ref="A9:C9"/>
    <mergeCell ref="B3:E3"/>
    <mergeCell ref="A13:C13"/>
    <mergeCell ref="B5:E5"/>
    <mergeCell ref="B22:E22"/>
    <mergeCell ref="B18:E18"/>
    <mergeCell ref="B4:E4"/>
    <mergeCell ref="A24:E24"/>
    <mergeCell ref="B6:E6"/>
  </mergeCells>
  <dataValidations count="3">
    <dataValidation operator="lessThanOrEqual" allowBlank="1" showInputMessage="1" showErrorMessage="1" errorTitle="Fehler" error="Eingabe nicht möglich" sqref="B5:E5"/>
    <dataValidation operator="lessThanOrEqual" allowBlank="1" showInputMessage="1" showErrorMessage="1" errorTitle="Fehler" error="Eingabe nicht möglich" sqref="B4:E4"/>
    <dataValidation type="decimal" operator="lessThanOrEqual" allowBlank="1" showInputMessage="1" showErrorMessage="1" promptTitle="Maximal 5" prompt="max. 5 Unterhaltsberechtigte möglich- lt. Berechnung." sqref="B15">
      <formula1>5</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5" r:id="rId3"/>
  <headerFooter alignWithMargins="0">
    <oddHeader>&amp;LKostenbeitragberechnung für sozialpsychiatrische Einzelbegleitung - Januar 2022</oddHeader>
    <oddFooter xml:space="preserve">&amp;LSachbearbeiter: &amp;R&amp;D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ThomasJenewein</dc:creator>
  <cp:keywords/>
  <dc:description/>
  <cp:lastModifiedBy>ANGERMAIR Michael</cp:lastModifiedBy>
  <cp:lastPrinted>2019-01-21T08:57:52Z</cp:lastPrinted>
  <dcterms:created xsi:type="dcterms:W3CDTF">2007-09-07T07:20:18Z</dcterms:created>
  <dcterms:modified xsi:type="dcterms:W3CDTF">2024-01-31T10:19:22Z</dcterms:modified>
  <cp:category/>
  <cp:version/>
  <cp:contentType/>
  <cp:contentStatus/>
</cp:coreProperties>
</file>